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Quart cons spec" sheetId="1" r:id="rId1"/>
  </sheets>
  <definedNames>
    <definedName name="_xlnm.Print_Area" localSheetId="0">'Quart cons spec'!$A$1:$U$50</definedName>
    <definedName name="_xlnm.Print_Titles" localSheetId="0">'Quart cons spec'!$1:$4</definedName>
  </definedNames>
  <calcPr fullCalcOnLoad="1"/>
</workbook>
</file>

<file path=xl/sharedStrings.xml><?xml version="1.0" encoding="utf-8"?>
<sst xmlns="http://schemas.openxmlformats.org/spreadsheetml/2006/main" count="53" uniqueCount="44">
  <si>
    <t>CONS</t>
  </si>
  <si>
    <t>D</t>
  </si>
  <si>
    <t>SU PRC2</t>
  </si>
  <si>
    <t>SERVIZI SOCIO ASSISTENZIALI</t>
  </si>
  <si>
    <t>Case protette e RSA</t>
  </si>
  <si>
    <t>Assistenza domiciliare</t>
  </si>
  <si>
    <t>Centri diurni</t>
  </si>
  <si>
    <t>Telesoccorso</t>
  </si>
  <si>
    <t>Buoni mensa</t>
  </si>
  <si>
    <t>Altri servizi socio-assistenziali</t>
  </si>
  <si>
    <t>Progetto integrato scuola dell'infanzia</t>
  </si>
  <si>
    <t>Estate in città</t>
  </si>
  <si>
    <t xml:space="preserve">Assistenza alunni con handicap </t>
  </si>
  <si>
    <t>Servizi integrativi</t>
  </si>
  <si>
    <t>SPORT / CULTURA E GIOVANI</t>
  </si>
  <si>
    <t>Giovani</t>
  </si>
  <si>
    <t>TOTALE QUARTIERI</t>
  </si>
  <si>
    <t>Vacanze anziani</t>
  </si>
  <si>
    <t>INDICE INFLAZIONE</t>
  </si>
  <si>
    <t>INDICE CONSUMI SPECIFICI</t>
  </si>
  <si>
    <t xml:space="preserve">Case di riposo </t>
  </si>
  <si>
    <t>Libere Forme Associative</t>
  </si>
  <si>
    <t>Nomadi</t>
  </si>
  <si>
    <t>Incarichi professionali</t>
  </si>
  <si>
    <t>Attività promozionali</t>
  </si>
  <si>
    <t>Costi di servizio-Direzione</t>
  </si>
  <si>
    <t>COORDINAMENTO SERVIZI SCOLASTICI</t>
  </si>
  <si>
    <t>Costi di servizio</t>
  </si>
  <si>
    <t>SCUOLA DELL'INFANZIA</t>
  </si>
  <si>
    <t>Costi di servizio-scuola infanzia</t>
  </si>
  <si>
    <t>DIRITTO ALLO STUDIO E ALTRE STRUTTURE EDUCATIVE</t>
  </si>
  <si>
    <t>Trasporto individuale</t>
  </si>
  <si>
    <t>Trasporto collettivo scolastico</t>
  </si>
  <si>
    <t>Iniziative di supporto</t>
  </si>
  <si>
    <t>Sport</t>
  </si>
  <si>
    <t>Attività culturali</t>
  </si>
  <si>
    <t>DIREZIONE, AFFARI GENERALI E ISTITUZIONALI</t>
  </si>
  <si>
    <t>Appartamenti protetti</t>
  </si>
  <si>
    <t>Set</t>
  </si>
  <si>
    <t>Adolescenti</t>
  </si>
  <si>
    <t xml:space="preserve">TOTALE  QUARTIERI </t>
  </si>
  <si>
    <t xml:space="preserve">TOTALE  </t>
  </si>
  <si>
    <t>QUARTIERI CONSUMI SPECIFICI: SERIE STORICA (2000 - 2009)</t>
  </si>
  <si>
    <t>AREA AFF.SERVIZI DELEGATI - COORD.QUARTIERI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</si>
</sst>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#,##0.0"/>
    <numFmt numFmtId="179" formatCode="#,##0.000"/>
    <numFmt numFmtId="180" formatCode="\(0\)"/>
  </numFmts>
  <fonts count="7">
    <font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10"/>
      <name val="Symbol"/>
      <family val="1"/>
    </font>
    <font>
      <b/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left"/>
    </xf>
    <xf numFmtId="0" fontId="0" fillId="0" borderId="7" xfId="0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/>
    </xf>
    <xf numFmtId="3" fontId="5" fillId="2" borderId="11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178" fontId="2" fillId="2" borderId="9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1"/>
  <sheetViews>
    <sheetView tabSelected="1" workbookViewId="0" topLeftCell="F26">
      <selection activeCell="AA43" sqref="AA43"/>
    </sheetView>
  </sheetViews>
  <sheetFormatPr defaultColWidth="9.140625" defaultRowHeight="12.75"/>
  <cols>
    <col min="1" max="1" width="40.00390625" style="0" customWidth="1"/>
    <col min="2" max="2" width="5.7109375" style="0" customWidth="1"/>
    <col min="3" max="3" width="4.8515625" style="3" customWidth="1"/>
    <col min="4" max="4" width="5.7109375" style="0" customWidth="1"/>
    <col min="5" max="5" width="4.8515625" style="0" customWidth="1"/>
    <col min="6" max="6" width="5.7109375" style="0" customWidth="1"/>
    <col min="7" max="7" width="4.8515625" style="0" customWidth="1"/>
    <col min="8" max="8" width="5.7109375" style="0" customWidth="1"/>
    <col min="9" max="9" width="4.8515625" style="0" customWidth="1"/>
    <col min="10" max="10" width="5.7109375" style="0" customWidth="1"/>
    <col min="11" max="11" width="4.8515625" style="0" bestFit="1" customWidth="1"/>
    <col min="12" max="12" width="5.7109375" style="0" bestFit="1" customWidth="1"/>
    <col min="13" max="13" width="4.8515625" style="0" bestFit="1" customWidth="1"/>
    <col min="14" max="14" width="5.7109375" style="0" bestFit="1" customWidth="1"/>
    <col min="15" max="15" width="4.8515625" style="0" bestFit="1" customWidth="1"/>
    <col min="16" max="16" width="5.7109375" style="0" customWidth="1"/>
    <col min="17" max="17" width="4.8515625" style="0" customWidth="1"/>
    <col min="18" max="18" width="5.7109375" style="0" customWidth="1"/>
    <col min="19" max="19" width="4.8515625" style="0" customWidth="1"/>
    <col min="20" max="20" width="5.7109375" style="0" customWidth="1"/>
    <col min="21" max="21" width="4.8515625" style="0" customWidth="1"/>
  </cols>
  <sheetData>
    <row r="1" spans="1:7" ht="15">
      <c r="A1" s="1" t="s">
        <v>42</v>
      </c>
      <c r="B1" s="29"/>
      <c r="C1" s="29"/>
      <c r="D1" s="29"/>
      <c r="E1" s="29"/>
      <c r="F1" s="29"/>
      <c r="G1" s="29"/>
    </row>
    <row r="2" ht="9" customHeight="1">
      <c r="A2" s="2"/>
    </row>
    <row r="3" spans="1:42" ht="12.75">
      <c r="A3" s="4"/>
      <c r="B3" s="6" t="s">
        <v>0</v>
      </c>
      <c r="C3" s="5"/>
      <c r="D3" s="6" t="s">
        <v>0</v>
      </c>
      <c r="E3" s="5"/>
      <c r="F3" s="6" t="s">
        <v>0</v>
      </c>
      <c r="G3" s="5"/>
      <c r="H3" s="6" t="s">
        <v>0</v>
      </c>
      <c r="I3" s="5"/>
      <c r="J3" s="6" t="s">
        <v>0</v>
      </c>
      <c r="K3" s="5"/>
      <c r="L3" s="6" t="s">
        <v>0</v>
      </c>
      <c r="M3" s="5"/>
      <c r="N3" s="6" t="s">
        <v>0</v>
      </c>
      <c r="O3" s="5"/>
      <c r="P3" s="6" t="s">
        <v>0</v>
      </c>
      <c r="Q3" s="5"/>
      <c r="R3" s="6" t="s">
        <v>0</v>
      </c>
      <c r="S3" s="5"/>
      <c r="T3" s="6" t="s">
        <v>0</v>
      </c>
      <c r="U3" s="5"/>
      <c r="AO3" s="8" t="s">
        <v>1</v>
      </c>
      <c r="AP3" s="7"/>
    </row>
    <row r="4" spans="1:42" ht="12.75">
      <c r="A4" s="32"/>
      <c r="B4" s="25">
        <v>2000</v>
      </c>
      <c r="C4" s="9"/>
      <c r="D4" s="25">
        <v>2001</v>
      </c>
      <c r="E4" s="9"/>
      <c r="F4" s="25">
        <v>2002</v>
      </c>
      <c r="G4" s="9"/>
      <c r="H4" s="25">
        <v>2003</v>
      </c>
      <c r="I4" s="9"/>
      <c r="J4" s="25">
        <v>2004</v>
      </c>
      <c r="K4" s="9"/>
      <c r="L4" s="25">
        <v>2005</v>
      </c>
      <c r="M4" s="9"/>
      <c r="N4" s="25">
        <v>2006</v>
      </c>
      <c r="O4" s="9"/>
      <c r="P4" s="25">
        <v>2007</v>
      </c>
      <c r="Q4" s="9"/>
      <c r="R4" s="25">
        <v>2008</v>
      </c>
      <c r="S4" s="9"/>
      <c r="T4" s="25">
        <v>2009</v>
      </c>
      <c r="U4" s="9"/>
      <c r="AO4" s="10" t="s">
        <v>2</v>
      </c>
      <c r="AP4" s="11"/>
    </row>
    <row r="5" spans="1:42" ht="12.75">
      <c r="A5" s="12" t="s">
        <v>16</v>
      </c>
      <c r="B5" s="13"/>
      <c r="C5" s="26"/>
      <c r="D5" s="13"/>
      <c r="E5" s="26"/>
      <c r="F5" s="13"/>
      <c r="G5" s="26"/>
      <c r="H5" s="13"/>
      <c r="I5" s="26"/>
      <c r="J5" s="13"/>
      <c r="K5" s="26"/>
      <c r="L5" s="13"/>
      <c r="M5" s="26"/>
      <c r="N5" s="13"/>
      <c r="O5" s="26"/>
      <c r="P5" s="13"/>
      <c r="Q5" s="26"/>
      <c r="R5" s="13"/>
      <c r="S5" s="26"/>
      <c r="T5" s="13"/>
      <c r="U5" s="26"/>
      <c r="AO5" s="13"/>
      <c r="AP5" s="14"/>
    </row>
    <row r="6" spans="1:42" ht="12.75">
      <c r="A6" s="15" t="s">
        <v>36</v>
      </c>
      <c r="B6" s="16">
        <f>SUM(C7:C9)</f>
        <v>1842.9045845878932</v>
      </c>
      <c r="C6" s="20"/>
      <c r="D6" s="16">
        <f>SUM(E7:E9)</f>
        <v>1975</v>
      </c>
      <c r="E6" s="20"/>
      <c r="F6" s="16">
        <f>SUM(G7:G9)</f>
        <v>1788</v>
      </c>
      <c r="G6" s="20"/>
      <c r="H6" s="16">
        <f>SUM(I7:I9)</f>
        <v>1513</v>
      </c>
      <c r="I6" s="20"/>
      <c r="J6" s="16">
        <f>SUM(K7:K9)</f>
        <v>1640</v>
      </c>
      <c r="K6" s="20"/>
      <c r="L6" s="16">
        <f>SUM(M7:M9)</f>
        <v>1694</v>
      </c>
      <c r="M6" s="20"/>
      <c r="N6" s="16">
        <f>SUM(O7:O9)</f>
        <v>1839</v>
      </c>
      <c r="O6" s="20"/>
      <c r="P6" s="16">
        <f>SUM(Q7:Q9)</f>
        <v>1474</v>
      </c>
      <c r="Q6" s="20"/>
      <c r="R6" s="16">
        <f>SUM(S7:S9)</f>
        <v>1250</v>
      </c>
      <c r="S6" s="20"/>
      <c r="T6" s="16">
        <f>SUM(U7:U9)</f>
        <v>834</v>
      </c>
      <c r="U6" s="20"/>
      <c r="AO6" s="16" t="e">
        <f>SUM(AP7:AP7)</f>
        <v>#REF!</v>
      </c>
      <c r="AP6" s="17"/>
    </row>
    <row r="7" spans="1:42" ht="12.75">
      <c r="A7" s="18" t="s">
        <v>24</v>
      </c>
      <c r="B7" s="19"/>
      <c r="C7" s="20">
        <f>932/1.93627</f>
        <v>481.33782995140143</v>
      </c>
      <c r="D7" s="19"/>
      <c r="E7" s="31">
        <v>574</v>
      </c>
      <c r="F7" s="19"/>
      <c r="G7" s="17">
        <v>742</v>
      </c>
      <c r="H7" s="19"/>
      <c r="I7" s="20">
        <v>589</v>
      </c>
      <c r="J7" s="19"/>
      <c r="K7" s="20">
        <v>283</v>
      </c>
      <c r="L7" s="19"/>
      <c r="M7" s="20">
        <v>385</v>
      </c>
      <c r="N7" s="19"/>
      <c r="O7" s="20">
        <v>292</v>
      </c>
      <c r="P7" s="19"/>
      <c r="Q7" s="20">
        <v>250</v>
      </c>
      <c r="R7" s="19"/>
      <c r="S7" s="20">
        <v>224</v>
      </c>
      <c r="T7" s="19"/>
      <c r="U7" s="20">
        <v>127</v>
      </c>
      <c r="AO7" s="19"/>
      <c r="AP7" s="20" t="e">
        <f>+#REF!+#REF!+#REF!+#REF!+#REF!+#REF!+#REF!+#REF!+#REF!</f>
        <v>#REF!</v>
      </c>
    </row>
    <row r="8" spans="1:42" ht="12.75">
      <c r="A8" s="30" t="s">
        <v>21</v>
      </c>
      <c r="B8" s="19"/>
      <c r="C8" s="20"/>
      <c r="D8" s="19"/>
      <c r="E8" s="20"/>
      <c r="F8" s="19"/>
      <c r="G8" s="20">
        <v>130</v>
      </c>
      <c r="H8" s="19"/>
      <c r="I8" s="20">
        <v>168</v>
      </c>
      <c r="J8" s="19"/>
      <c r="K8" s="20">
        <v>290</v>
      </c>
      <c r="L8" s="19"/>
      <c r="M8" s="20">
        <v>347</v>
      </c>
      <c r="N8" s="19"/>
      <c r="O8" s="20">
        <v>340</v>
      </c>
      <c r="P8" s="19"/>
      <c r="Q8" s="20">
        <v>280</v>
      </c>
      <c r="R8" s="19"/>
      <c r="S8" s="20">
        <v>211</v>
      </c>
      <c r="T8" s="19"/>
      <c r="U8" s="20">
        <v>100</v>
      </c>
      <c r="AO8" s="19"/>
      <c r="AP8" s="20"/>
    </row>
    <row r="9" spans="1:42" ht="12.75">
      <c r="A9" s="18" t="s">
        <v>25</v>
      </c>
      <c r="B9" s="19"/>
      <c r="C9" s="20">
        <v>1361.5667546364919</v>
      </c>
      <c r="D9" s="19"/>
      <c r="E9" s="31">
        <v>1401</v>
      </c>
      <c r="F9" s="19"/>
      <c r="G9" s="17">
        <v>916</v>
      </c>
      <c r="H9" s="19"/>
      <c r="I9" s="20">
        <v>756</v>
      </c>
      <c r="J9" s="19"/>
      <c r="K9" s="20">
        <v>1067</v>
      </c>
      <c r="L9" s="19"/>
      <c r="M9" s="20">
        <v>962</v>
      </c>
      <c r="N9" s="19"/>
      <c r="O9" s="20">
        <v>1207</v>
      </c>
      <c r="P9" s="19"/>
      <c r="Q9" s="20">
        <v>944</v>
      </c>
      <c r="R9" s="19"/>
      <c r="S9" s="20">
        <v>815</v>
      </c>
      <c r="T9" s="19"/>
      <c r="U9" s="20">
        <v>607</v>
      </c>
      <c r="AO9" s="19"/>
      <c r="AP9" s="20"/>
    </row>
    <row r="10" spans="1:42" ht="4.5" customHeight="1">
      <c r="A10" s="30"/>
      <c r="B10" s="19"/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AO10" s="19"/>
      <c r="AP10" s="20"/>
    </row>
    <row r="11" spans="1:42" ht="12.75">
      <c r="A11" s="21" t="s">
        <v>3</v>
      </c>
      <c r="B11" s="16">
        <f>SUM(C12:C21)</f>
        <v>19080.000635241984</v>
      </c>
      <c r="C11" s="17"/>
      <c r="D11" s="16">
        <f>SUM(E12:E21)</f>
        <v>19557</v>
      </c>
      <c r="E11" s="17"/>
      <c r="F11" s="16">
        <f>SUM(G12:G21)</f>
        <v>19524</v>
      </c>
      <c r="G11" s="17"/>
      <c r="H11" s="16">
        <f>SUM(I12:I21)</f>
        <v>20882</v>
      </c>
      <c r="I11" s="17"/>
      <c r="J11" s="16">
        <f>SUM(K12:K21)</f>
        <v>20600</v>
      </c>
      <c r="K11" s="17"/>
      <c r="L11" s="16">
        <f>SUM(M12:M21)</f>
        <v>21308</v>
      </c>
      <c r="M11" s="17"/>
      <c r="N11" s="16">
        <f>SUM(O12:O21)</f>
        <v>21055</v>
      </c>
      <c r="O11" s="17"/>
      <c r="P11" s="16">
        <f>SUM(Q12:Q21)</f>
        <v>21588</v>
      </c>
      <c r="Q11" s="17"/>
      <c r="R11" s="16">
        <f>SUM(S12:S21)</f>
        <v>21455</v>
      </c>
      <c r="S11" s="17"/>
      <c r="T11" s="16">
        <f>SUM(U12:U21)</f>
        <v>20098</v>
      </c>
      <c r="U11" s="17"/>
      <c r="AO11" s="16" t="e">
        <f>SUM(AP12:AP21)</f>
        <v>#REF!</v>
      </c>
      <c r="AP11" s="17"/>
    </row>
    <row r="12" spans="1:42" ht="12.75">
      <c r="A12" s="18" t="s">
        <v>20</v>
      </c>
      <c r="B12" s="19"/>
      <c r="C12" s="20">
        <f>11736/1.93627</f>
        <v>6061.1381677142135</v>
      </c>
      <c r="D12" s="19"/>
      <c r="E12" s="20">
        <v>6220</v>
      </c>
      <c r="F12" s="19"/>
      <c r="G12" s="20">
        <v>5810</v>
      </c>
      <c r="H12" s="19"/>
      <c r="I12" s="20">
        <v>5768</v>
      </c>
      <c r="J12" s="19"/>
      <c r="K12" s="20">
        <v>5363</v>
      </c>
      <c r="L12" s="19"/>
      <c r="M12" s="20">
        <v>5303</v>
      </c>
      <c r="N12" s="19"/>
      <c r="O12" s="20">
        <v>5167</v>
      </c>
      <c r="P12" s="19"/>
      <c r="Q12" s="20">
        <v>4737</v>
      </c>
      <c r="R12" s="19"/>
      <c r="S12" s="20">
        <v>4579</v>
      </c>
      <c r="T12" s="19"/>
      <c r="U12" s="20">
        <v>4180</v>
      </c>
      <c r="AO12" s="19"/>
      <c r="AP12" s="20" t="e">
        <f>+#REF!+#REF!+#REF!+#REF!+#REF!+#REF!+#REF!+#REF!+#REF!</f>
        <v>#REF!</v>
      </c>
    </row>
    <row r="13" spans="1:42" ht="12.75">
      <c r="A13" s="18" t="s">
        <v>37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>
        <v>218</v>
      </c>
      <c r="T13" s="19"/>
      <c r="U13" s="20">
        <v>164</v>
      </c>
      <c r="AO13" s="19"/>
      <c r="AP13" s="20"/>
    </row>
    <row r="14" spans="1:42" ht="12.75">
      <c r="A14" s="18" t="s">
        <v>4</v>
      </c>
      <c r="B14" s="19"/>
      <c r="C14" s="20">
        <f>5877/1.93627</f>
        <v>3035.2171959489124</v>
      </c>
      <c r="D14" s="19"/>
      <c r="E14" s="20">
        <v>3098</v>
      </c>
      <c r="F14" s="19"/>
      <c r="G14" s="20">
        <v>2711</v>
      </c>
      <c r="H14" s="19"/>
      <c r="I14" s="20">
        <v>3044</v>
      </c>
      <c r="J14" s="19"/>
      <c r="K14" s="20">
        <v>3214</v>
      </c>
      <c r="L14" s="19"/>
      <c r="M14" s="20">
        <v>3013</v>
      </c>
      <c r="N14" s="19"/>
      <c r="O14" s="20">
        <v>2872</v>
      </c>
      <c r="P14" s="19"/>
      <c r="Q14" s="20">
        <v>3034</v>
      </c>
      <c r="R14" s="19"/>
      <c r="S14" s="20">
        <v>2620</v>
      </c>
      <c r="T14" s="19"/>
      <c r="U14" s="20">
        <v>2157</v>
      </c>
      <c r="AO14" s="19"/>
      <c r="AP14" s="20" t="e">
        <f>+#REF!+#REF!+#REF!+#REF!+#REF!+#REF!+#REF!+#REF!+#REF!</f>
        <v>#REF!</v>
      </c>
    </row>
    <row r="15" spans="1:42" ht="12.75">
      <c r="A15" s="18" t="s">
        <v>5</v>
      </c>
      <c r="B15" s="19"/>
      <c r="C15" s="20">
        <f>11272/1.93627</f>
        <v>5821.502166536692</v>
      </c>
      <c r="D15" s="19"/>
      <c r="E15" s="20">
        <v>6070</v>
      </c>
      <c r="F15" s="19"/>
      <c r="G15" s="20">
        <v>6476</v>
      </c>
      <c r="H15" s="19"/>
      <c r="I15" s="20">
        <v>7189</v>
      </c>
      <c r="J15" s="19"/>
      <c r="K15" s="20">
        <v>6900</v>
      </c>
      <c r="L15" s="19"/>
      <c r="M15" s="20">
        <v>7432</v>
      </c>
      <c r="N15" s="19"/>
      <c r="O15" s="20">
        <v>7634</v>
      </c>
      <c r="P15" s="19"/>
      <c r="Q15" s="20">
        <v>8273</v>
      </c>
      <c r="R15" s="19"/>
      <c r="S15" s="20">
        <v>8217</v>
      </c>
      <c r="T15" s="19"/>
      <c r="U15" s="20">
        <v>8008</v>
      </c>
      <c r="AO15" s="19"/>
      <c r="AP15" s="20" t="e">
        <f>+#REF!+#REF!+#REF!+#REF!+#REF!+#REF!+#REF!+#REF!+#REF!</f>
        <v>#REF!</v>
      </c>
    </row>
    <row r="16" spans="1:42" ht="12.75">
      <c r="A16" s="18" t="s">
        <v>6</v>
      </c>
      <c r="B16" s="19"/>
      <c r="C16" s="20">
        <f>2945/1.93627</f>
        <v>1520.9655678185377</v>
      </c>
      <c r="D16" s="19"/>
      <c r="E16" s="20">
        <v>1590</v>
      </c>
      <c r="F16" s="19"/>
      <c r="G16" s="20">
        <v>1820</v>
      </c>
      <c r="H16" s="19"/>
      <c r="I16" s="20">
        <v>2328</v>
      </c>
      <c r="J16" s="19"/>
      <c r="K16" s="20">
        <v>2649</v>
      </c>
      <c r="L16" s="19"/>
      <c r="M16" s="20">
        <v>3039</v>
      </c>
      <c r="N16" s="19"/>
      <c r="O16" s="20">
        <v>3218</v>
      </c>
      <c r="P16" s="19"/>
      <c r="Q16" s="20">
        <v>3455</v>
      </c>
      <c r="R16" s="19"/>
      <c r="S16" s="20">
        <v>3874</v>
      </c>
      <c r="T16" s="19"/>
      <c r="U16" s="20">
        <v>3734</v>
      </c>
      <c r="AO16" s="19"/>
      <c r="AP16" s="20" t="e">
        <f>+#REF!+#REF!+#REF!+#REF!+#REF!+#REF!+#REF!+#REF!+#REF!</f>
        <v>#REF!</v>
      </c>
    </row>
    <row r="17" spans="1:42" ht="12.75">
      <c r="A17" s="18" t="s">
        <v>7</v>
      </c>
      <c r="B17" s="19"/>
      <c r="C17" s="20">
        <f>273/1.93627</f>
        <v>140.9927334514298</v>
      </c>
      <c r="D17" s="19"/>
      <c r="E17" s="20">
        <v>136</v>
      </c>
      <c r="F17" s="19"/>
      <c r="G17" s="20">
        <v>5</v>
      </c>
      <c r="H17" s="19"/>
      <c r="I17" s="20">
        <v>116</v>
      </c>
      <c r="J17" s="19"/>
      <c r="K17" s="20">
        <v>96</v>
      </c>
      <c r="L17" s="19"/>
      <c r="M17" s="20">
        <v>98</v>
      </c>
      <c r="N17" s="19"/>
      <c r="O17" s="20">
        <v>104</v>
      </c>
      <c r="P17" s="19"/>
      <c r="Q17" s="20">
        <v>103</v>
      </c>
      <c r="R17" s="19"/>
      <c r="S17" s="20">
        <v>106</v>
      </c>
      <c r="T17" s="19"/>
      <c r="U17" s="20">
        <v>99</v>
      </c>
      <c r="AO17" s="19"/>
      <c r="AP17" s="20" t="e">
        <f>+#REF!+#REF!+#REF!+#REF!+#REF!+#REF!+#REF!+#REF!+#REF!</f>
        <v>#REF!</v>
      </c>
    </row>
    <row r="18" spans="1:42" ht="12.75">
      <c r="A18" s="18" t="s">
        <v>8</v>
      </c>
      <c r="B18" s="19"/>
      <c r="C18" s="20">
        <f>931/1.93627</f>
        <v>480.8213730523119</v>
      </c>
      <c r="D18" s="19"/>
      <c r="E18" s="20">
        <v>512</v>
      </c>
      <c r="F18" s="19"/>
      <c r="G18" s="20">
        <v>568</v>
      </c>
      <c r="H18" s="19"/>
      <c r="I18" s="20">
        <v>519</v>
      </c>
      <c r="J18" s="19"/>
      <c r="K18" s="20">
        <v>497</v>
      </c>
      <c r="L18" s="19"/>
      <c r="M18" s="20">
        <v>487</v>
      </c>
      <c r="N18" s="19"/>
      <c r="O18" s="20">
        <v>460</v>
      </c>
      <c r="P18" s="19"/>
      <c r="Q18" s="20">
        <v>478</v>
      </c>
      <c r="R18" s="19"/>
      <c r="S18" s="20">
        <v>468</v>
      </c>
      <c r="T18" s="19"/>
      <c r="U18" s="20">
        <v>441</v>
      </c>
      <c r="AO18" s="19"/>
      <c r="AP18" s="20" t="e">
        <f>+#REF!+#REF!+#REF!+#REF!+#REF!+#REF!+#REF!+#REF!+#REF!</f>
        <v>#REF!</v>
      </c>
    </row>
    <row r="19" spans="1:42" ht="12.75">
      <c r="A19" s="18" t="s">
        <v>17</v>
      </c>
      <c r="B19" s="19"/>
      <c r="C19" s="20">
        <f>410/1.93627</f>
        <v>211.74732862668947</v>
      </c>
      <c r="D19" s="19"/>
      <c r="E19" s="20">
        <v>273</v>
      </c>
      <c r="F19" s="19"/>
      <c r="G19" s="20">
        <v>176</v>
      </c>
      <c r="H19" s="19"/>
      <c r="I19" s="20">
        <v>156</v>
      </c>
      <c r="J19" s="19"/>
      <c r="K19" s="20">
        <v>157</v>
      </c>
      <c r="L19" s="19"/>
      <c r="M19" s="20">
        <v>190</v>
      </c>
      <c r="N19" s="19"/>
      <c r="O19" s="20">
        <v>183</v>
      </c>
      <c r="P19" s="19"/>
      <c r="Q19" s="20">
        <v>123</v>
      </c>
      <c r="R19" s="19"/>
      <c r="S19" s="20">
        <v>137</v>
      </c>
      <c r="T19" s="19"/>
      <c r="U19" s="20">
        <v>143</v>
      </c>
      <c r="AO19" s="19"/>
      <c r="AP19" s="20" t="e">
        <f>+#REF!+#REF!+#REF!+#REF!+#REF!+#REF!+#REF!+#REF!+#REF!</f>
        <v>#REF!</v>
      </c>
    </row>
    <row r="20" spans="1:42" ht="12.75">
      <c r="A20" s="18" t="s">
        <v>9</v>
      </c>
      <c r="B20" s="19"/>
      <c r="C20" s="20">
        <f>2590/1.93627+15+10+130+174</f>
        <v>1666.62336864177</v>
      </c>
      <c r="D20" s="19"/>
      <c r="E20" s="20">
        <f>1309+179</f>
        <v>1488</v>
      </c>
      <c r="F20" s="19"/>
      <c r="G20" s="20">
        <f>1728+92</f>
        <v>1820</v>
      </c>
      <c r="H20" s="19"/>
      <c r="I20" s="20">
        <f>1517+132</f>
        <v>1649</v>
      </c>
      <c r="J20" s="19"/>
      <c r="K20" s="20">
        <f>1472+166</f>
        <v>1638</v>
      </c>
      <c r="L20" s="19"/>
      <c r="M20" s="20">
        <f>1537+100</f>
        <v>1637</v>
      </c>
      <c r="N20" s="19"/>
      <c r="O20" s="20">
        <f>1371+5</f>
        <v>1376</v>
      </c>
      <c r="P20" s="19"/>
      <c r="Q20" s="20">
        <f>1314+9</f>
        <v>1323</v>
      </c>
      <c r="R20" s="19"/>
      <c r="S20" s="20">
        <v>1166</v>
      </c>
      <c r="T20" s="19"/>
      <c r="U20" s="20">
        <v>1102</v>
      </c>
      <c r="AO20" s="19"/>
      <c r="AP20" s="20" t="e">
        <f>+#REF!+#REF!+#REF!+#REF!+#REF!+#REF!+#REF!+#REF!+#REF!</f>
        <v>#REF!</v>
      </c>
    </row>
    <row r="21" spans="1:42" ht="12.75">
      <c r="A21" s="18" t="s">
        <v>22</v>
      </c>
      <c r="B21" s="19"/>
      <c r="C21" s="20">
        <f>273/1.93627</f>
        <v>140.9927334514298</v>
      </c>
      <c r="D21" s="19"/>
      <c r="E21" s="20">
        <f>155+15</f>
        <v>170</v>
      </c>
      <c r="F21" s="19"/>
      <c r="G21" s="20">
        <v>138</v>
      </c>
      <c r="H21" s="19"/>
      <c r="I21" s="20">
        <v>113</v>
      </c>
      <c r="J21" s="19"/>
      <c r="K21" s="20">
        <v>86</v>
      </c>
      <c r="L21" s="19"/>
      <c r="M21" s="20">
        <v>109</v>
      </c>
      <c r="N21" s="19"/>
      <c r="O21" s="20">
        <v>41</v>
      </c>
      <c r="P21" s="19"/>
      <c r="Q21" s="20">
        <v>62</v>
      </c>
      <c r="R21" s="19"/>
      <c r="S21" s="20">
        <v>70</v>
      </c>
      <c r="T21" s="19"/>
      <c r="U21" s="20">
        <v>70</v>
      </c>
      <c r="AO21" s="19"/>
      <c r="AP21" s="20" t="e">
        <f>+#REF!+#REF!+#REF!+#REF!+#REF!+#REF!+#REF!+#REF!+#REF!</f>
        <v>#REF!</v>
      </c>
    </row>
    <row r="22" spans="1:42" ht="4.5" customHeight="1">
      <c r="A22" s="30"/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AO22" s="19"/>
      <c r="AP22" s="20"/>
    </row>
    <row r="23" spans="1:42" ht="12.75">
      <c r="A23" s="21" t="s">
        <v>26</v>
      </c>
      <c r="B23" s="16">
        <f>SUM(C24:C25)</f>
        <v>0</v>
      </c>
      <c r="C23" s="17"/>
      <c r="D23" s="16">
        <f>SUM(E24:E25)</f>
        <v>0</v>
      </c>
      <c r="E23" s="17"/>
      <c r="F23" s="16">
        <f>SUM(G24:G25)</f>
        <v>300</v>
      </c>
      <c r="G23" s="17"/>
      <c r="H23" s="16">
        <f>SUM(I24:I25)</f>
        <v>349</v>
      </c>
      <c r="I23" s="17"/>
      <c r="J23" s="16">
        <f>SUM(K24:K25)</f>
        <v>363</v>
      </c>
      <c r="K23" s="17"/>
      <c r="L23" s="16">
        <f>SUM(M24:M25)</f>
        <v>365</v>
      </c>
      <c r="M23" s="17"/>
      <c r="N23" s="16">
        <f>SUM(O24:O25)</f>
        <v>0</v>
      </c>
      <c r="O23" s="17"/>
      <c r="P23" s="16">
        <f>SUM(Q24:Q25)</f>
        <v>0</v>
      </c>
      <c r="Q23" s="17"/>
      <c r="R23" s="16">
        <f>SUM(S24:S25)</f>
        <v>0</v>
      </c>
      <c r="S23" s="17"/>
      <c r="T23" s="16">
        <f>SUM(U24:U25)</f>
        <v>10</v>
      </c>
      <c r="U23" s="17"/>
      <c r="AO23" s="16"/>
      <c r="AP23" s="17"/>
    </row>
    <row r="24" spans="1:42" ht="12.75">
      <c r="A24" s="18" t="s">
        <v>23</v>
      </c>
      <c r="B24" s="19"/>
      <c r="C24" s="20"/>
      <c r="D24" s="19"/>
      <c r="E24" s="20"/>
      <c r="F24" s="19"/>
      <c r="G24" s="20">
        <v>249</v>
      </c>
      <c r="H24" s="19"/>
      <c r="I24" s="20">
        <v>300</v>
      </c>
      <c r="J24" s="19"/>
      <c r="K24" s="20">
        <v>293</v>
      </c>
      <c r="L24" s="19"/>
      <c r="M24" s="20">
        <v>318</v>
      </c>
      <c r="N24" s="19"/>
      <c r="O24" s="20"/>
      <c r="P24" s="19"/>
      <c r="Q24" s="20"/>
      <c r="R24" s="19"/>
      <c r="S24" s="20"/>
      <c r="T24" s="19"/>
      <c r="U24" s="20">
        <v>10</v>
      </c>
      <c r="AO24" s="19"/>
      <c r="AP24" s="20"/>
    </row>
    <row r="25" spans="1:42" ht="12.75">
      <c r="A25" s="18" t="s">
        <v>27</v>
      </c>
      <c r="B25" s="19"/>
      <c r="C25" s="20"/>
      <c r="D25" s="19"/>
      <c r="E25" s="20"/>
      <c r="F25" s="19"/>
      <c r="G25" s="20">
        <v>51</v>
      </c>
      <c r="H25" s="19"/>
      <c r="I25" s="20">
        <v>49</v>
      </c>
      <c r="J25" s="19"/>
      <c r="K25" s="20">
        <v>70</v>
      </c>
      <c r="L25" s="19"/>
      <c r="M25" s="20">
        <v>47</v>
      </c>
      <c r="N25" s="19"/>
      <c r="O25" s="20"/>
      <c r="P25" s="19"/>
      <c r="Q25" s="20"/>
      <c r="R25" s="19"/>
      <c r="S25" s="20"/>
      <c r="T25" s="19"/>
      <c r="U25" s="20"/>
      <c r="AO25" s="19"/>
      <c r="AP25" s="20"/>
    </row>
    <row r="26" spans="1:42" ht="4.5" customHeight="1">
      <c r="A26" s="30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AO26" s="19"/>
      <c r="AP26" s="20"/>
    </row>
    <row r="27" spans="1:42" ht="12.75">
      <c r="A27" s="21" t="s">
        <v>28</v>
      </c>
      <c r="B27" s="16">
        <f>SUM(C28:C29)</f>
        <v>386.8262174180254</v>
      </c>
      <c r="C27" s="17"/>
      <c r="D27" s="16">
        <f>SUM(E28:E29)</f>
        <v>431</v>
      </c>
      <c r="E27" s="17"/>
      <c r="F27" s="16">
        <f>SUM(G28:G29)</f>
        <v>535</v>
      </c>
      <c r="G27" s="17"/>
      <c r="H27" s="16">
        <f>SUM(I28:I29)</f>
        <v>596</v>
      </c>
      <c r="I27" s="17"/>
      <c r="J27" s="16">
        <f>SUM(K28:K29)</f>
        <v>761</v>
      </c>
      <c r="K27" s="17"/>
      <c r="L27" s="16">
        <f>SUM(M28:M29)</f>
        <v>838</v>
      </c>
      <c r="M27" s="17"/>
      <c r="N27" s="16">
        <f>SUM(O28:O29)</f>
        <v>885</v>
      </c>
      <c r="O27" s="17"/>
      <c r="P27" s="16">
        <f>SUM(Q28:Q29)</f>
        <v>888</v>
      </c>
      <c r="Q27" s="17"/>
      <c r="R27" s="16">
        <f>SUM(S28:S29)</f>
        <v>948</v>
      </c>
      <c r="S27" s="17"/>
      <c r="T27" s="16">
        <f>SUM(U28:U29)</f>
        <v>930</v>
      </c>
      <c r="U27" s="17"/>
      <c r="AO27" s="19"/>
      <c r="AP27" s="20"/>
    </row>
    <row r="28" spans="1:42" ht="12.75">
      <c r="A28" s="18" t="s">
        <v>10</v>
      </c>
      <c r="B28" s="19"/>
      <c r="C28" s="20">
        <f>749/1.93627</f>
        <v>386.8262174180254</v>
      </c>
      <c r="D28" s="19"/>
      <c r="E28" s="20">
        <v>431</v>
      </c>
      <c r="F28" s="19"/>
      <c r="G28" s="20">
        <v>434</v>
      </c>
      <c r="H28" s="19"/>
      <c r="I28" s="20">
        <v>584</v>
      </c>
      <c r="J28" s="19"/>
      <c r="K28" s="20">
        <v>714</v>
      </c>
      <c r="L28" s="19"/>
      <c r="M28" s="20">
        <v>807</v>
      </c>
      <c r="N28" s="19"/>
      <c r="O28" s="20">
        <v>885</v>
      </c>
      <c r="P28" s="19"/>
      <c r="Q28" s="20">
        <v>888</v>
      </c>
      <c r="R28" s="19"/>
      <c r="S28" s="20">
        <v>948</v>
      </c>
      <c r="T28" s="19"/>
      <c r="U28" s="20">
        <v>930</v>
      </c>
      <c r="AO28" s="19"/>
      <c r="AP28" s="20"/>
    </row>
    <row r="29" spans="1:42" ht="12.75">
      <c r="A29" s="18" t="s">
        <v>29</v>
      </c>
      <c r="B29" s="19"/>
      <c r="C29" s="20"/>
      <c r="D29" s="19"/>
      <c r="E29" s="20"/>
      <c r="F29" s="19"/>
      <c r="G29" s="20">
        <v>101</v>
      </c>
      <c r="H29" s="19"/>
      <c r="I29" s="20">
        <v>12</v>
      </c>
      <c r="J29" s="19"/>
      <c r="K29" s="20">
        <v>47</v>
      </c>
      <c r="L29" s="19"/>
      <c r="M29" s="20">
        <v>31</v>
      </c>
      <c r="N29" s="19"/>
      <c r="O29" s="20"/>
      <c r="P29" s="19"/>
      <c r="Q29" s="20"/>
      <c r="R29" s="19"/>
      <c r="S29" s="20"/>
      <c r="T29" s="19"/>
      <c r="U29" s="20"/>
      <c r="AO29" s="19"/>
      <c r="AP29" s="20"/>
    </row>
    <row r="30" spans="1:42" ht="4.5" customHeight="1">
      <c r="A30" s="30"/>
      <c r="B30" s="19"/>
      <c r="C30" s="20"/>
      <c r="D30" s="19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AO30" s="19"/>
      <c r="AP30" s="20"/>
    </row>
    <row r="31" spans="1:42" ht="12.75">
      <c r="A31" s="21" t="s">
        <v>30</v>
      </c>
      <c r="B31" s="16">
        <f>SUM(C32:C39)</f>
        <v>4592.7525086893875</v>
      </c>
      <c r="C31" s="17"/>
      <c r="D31" s="16">
        <f>SUM(E32:E39)</f>
        <v>5510</v>
      </c>
      <c r="E31" s="17"/>
      <c r="F31" s="16">
        <f>SUM(G32:G39)</f>
        <v>5821</v>
      </c>
      <c r="G31" s="17"/>
      <c r="H31" s="16">
        <f>SUM(I32:I39)</f>
        <v>6016</v>
      </c>
      <c r="I31" s="17"/>
      <c r="J31" s="16">
        <f>SUM(K32:K39)</f>
        <v>6566</v>
      </c>
      <c r="K31" s="17"/>
      <c r="L31" s="16">
        <f>SUM(M32:M39)</f>
        <v>7001</v>
      </c>
      <c r="M31" s="17"/>
      <c r="N31" s="16">
        <f>SUM(O32:O39)</f>
        <v>7337</v>
      </c>
      <c r="O31" s="17"/>
      <c r="P31" s="16">
        <f>SUM(Q32:Q39)</f>
        <v>7815</v>
      </c>
      <c r="Q31" s="17"/>
      <c r="R31" s="16">
        <f>SUM(S32:S39)</f>
        <v>8545</v>
      </c>
      <c r="S31" s="17"/>
      <c r="T31" s="16">
        <f>SUM(U32:U39)</f>
        <v>8837</v>
      </c>
      <c r="U31" s="17"/>
      <c r="AO31" s="19" t="e">
        <f>SUM(AP34:AP37)</f>
        <v>#REF!</v>
      </c>
      <c r="AP31" s="20"/>
    </row>
    <row r="32" spans="1:42" ht="12.75">
      <c r="A32" s="18" t="s">
        <v>12</v>
      </c>
      <c r="B32" s="19"/>
      <c r="C32" s="20">
        <f>2736/1.93627</f>
        <v>1413.026075908835</v>
      </c>
      <c r="D32" s="19"/>
      <c r="E32" s="20">
        <v>1728</v>
      </c>
      <c r="F32" s="19"/>
      <c r="G32" s="20">
        <v>2179</v>
      </c>
      <c r="H32" s="19"/>
      <c r="I32" s="20">
        <v>2405</v>
      </c>
      <c r="J32" s="19"/>
      <c r="K32" s="20">
        <v>2684</v>
      </c>
      <c r="L32" s="19"/>
      <c r="M32" s="20">
        <v>3010</v>
      </c>
      <c r="N32" s="19"/>
      <c r="O32" s="20">
        <v>3315</v>
      </c>
      <c r="P32" s="19"/>
      <c r="Q32" s="20">
        <v>3750</v>
      </c>
      <c r="R32" s="19"/>
      <c r="S32" s="20">
        <v>4500</v>
      </c>
      <c r="T32" s="19"/>
      <c r="U32" s="20">
        <v>4993</v>
      </c>
      <c r="AO32" s="16"/>
      <c r="AP32" s="17"/>
    </row>
    <row r="33" spans="1:42" ht="12.75">
      <c r="A33" s="18" t="s">
        <v>31</v>
      </c>
      <c r="B33" s="19"/>
      <c r="C33" s="20"/>
      <c r="D33" s="19"/>
      <c r="E33" s="20"/>
      <c r="F33" s="19"/>
      <c r="G33" s="20"/>
      <c r="H33" s="19"/>
      <c r="I33" s="20"/>
      <c r="J33" s="19"/>
      <c r="K33" s="20">
        <v>235</v>
      </c>
      <c r="L33" s="19"/>
      <c r="M33" s="20">
        <v>303</v>
      </c>
      <c r="N33" s="19"/>
      <c r="O33" s="20">
        <v>333</v>
      </c>
      <c r="P33" s="19"/>
      <c r="Q33" s="20">
        <v>398</v>
      </c>
      <c r="R33" s="19"/>
      <c r="S33" s="20">
        <v>468</v>
      </c>
      <c r="T33" s="19"/>
      <c r="U33" s="20">
        <v>425</v>
      </c>
      <c r="AO33" s="16"/>
      <c r="AP33" s="17"/>
    </row>
    <row r="34" spans="1:42" ht="12.75">
      <c r="A34" s="18" t="s">
        <v>11</v>
      </c>
      <c r="B34" s="19"/>
      <c r="C34" s="20">
        <f>451/1.93627</f>
        <v>232.9220614893584</v>
      </c>
      <c r="D34" s="19"/>
      <c r="E34" s="20">
        <v>697</v>
      </c>
      <c r="F34" s="19"/>
      <c r="G34" s="20">
        <v>724</v>
      </c>
      <c r="H34" s="19"/>
      <c r="I34" s="20">
        <v>757</v>
      </c>
      <c r="J34" s="19"/>
      <c r="K34" s="20">
        <v>768</v>
      </c>
      <c r="L34" s="19"/>
      <c r="M34" s="20">
        <v>861</v>
      </c>
      <c r="N34" s="19"/>
      <c r="O34" s="20">
        <v>786</v>
      </c>
      <c r="P34" s="19"/>
      <c r="Q34" s="20">
        <v>768</v>
      </c>
      <c r="R34" s="19"/>
      <c r="S34" s="20">
        <v>640</v>
      </c>
      <c r="T34" s="19"/>
      <c r="U34" s="20">
        <v>648</v>
      </c>
      <c r="AO34" s="19"/>
      <c r="AP34" s="20" t="e">
        <f>+#REF!+#REF!+#REF!+#REF!+#REF!+#REF!+#REF!+#REF!+#REF!</f>
        <v>#REF!</v>
      </c>
    </row>
    <row r="35" spans="1:42" ht="12.75">
      <c r="A35" s="18" t="s">
        <v>33</v>
      </c>
      <c r="B35" s="19"/>
      <c r="C35" s="20">
        <f>2031/1.93627</f>
        <v>1048.9239620507471</v>
      </c>
      <c r="D35" s="19"/>
      <c r="E35" s="20">
        <v>1150</v>
      </c>
      <c r="F35" s="19"/>
      <c r="G35" s="20">
        <v>1008</v>
      </c>
      <c r="H35" s="19"/>
      <c r="I35" s="20">
        <v>883</v>
      </c>
      <c r="J35" s="19"/>
      <c r="K35" s="20">
        <v>1011</v>
      </c>
      <c r="L35" s="19"/>
      <c r="M35" s="20">
        <v>1024</v>
      </c>
      <c r="N35" s="19"/>
      <c r="O35" s="20">
        <v>1066</v>
      </c>
      <c r="P35" s="19"/>
      <c r="Q35" s="20">
        <v>999</v>
      </c>
      <c r="R35" s="19"/>
      <c r="S35" s="20">
        <v>973</v>
      </c>
      <c r="T35" s="19"/>
      <c r="U35" s="20">
        <v>754</v>
      </c>
      <c r="AO35" s="19"/>
      <c r="AP35" s="20"/>
    </row>
    <row r="36" spans="1:42" ht="12.75">
      <c r="A36" s="18" t="s">
        <v>32</v>
      </c>
      <c r="B36" s="19"/>
      <c r="C36" s="20">
        <v>1053</v>
      </c>
      <c r="D36" s="19"/>
      <c r="E36" s="20">
        <v>1045</v>
      </c>
      <c r="F36" s="19"/>
      <c r="G36" s="20">
        <v>1070</v>
      </c>
      <c r="H36" s="19"/>
      <c r="I36" s="20">
        <v>1117</v>
      </c>
      <c r="J36" s="19"/>
      <c r="K36" s="20">
        <v>975</v>
      </c>
      <c r="L36" s="19"/>
      <c r="M36" s="20">
        <v>895</v>
      </c>
      <c r="N36" s="19"/>
      <c r="O36" s="20">
        <v>862</v>
      </c>
      <c r="P36" s="19"/>
      <c r="Q36" s="20">
        <v>871</v>
      </c>
      <c r="R36" s="19"/>
      <c r="S36" s="20">
        <v>878</v>
      </c>
      <c r="T36" s="19"/>
      <c r="U36" s="20">
        <v>867</v>
      </c>
      <c r="AO36" s="19"/>
      <c r="AP36" s="20"/>
    </row>
    <row r="37" spans="1:42" ht="12.75">
      <c r="A37" s="18" t="s">
        <v>13</v>
      </c>
      <c r="B37" s="19"/>
      <c r="C37" s="20">
        <f>1603/1.93627+17</f>
        <v>844.8804092404469</v>
      </c>
      <c r="D37" s="19"/>
      <c r="E37" s="20">
        <v>890</v>
      </c>
      <c r="F37" s="19"/>
      <c r="G37" s="20">
        <v>840</v>
      </c>
      <c r="H37" s="19"/>
      <c r="I37" s="20">
        <v>854</v>
      </c>
      <c r="J37" s="19"/>
      <c r="K37" s="20">
        <v>893</v>
      </c>
      <c r="L37" s="19"/>
      <c r="M37" s="20">
        <v>903</v>
      </c>
      <c r="N37" s="19"/>
      <c r="O37" s="20">
        <v>943</v>
      </c>
      <c r="P37" s="19"/>
      <c r="Q37" s="20">
        <v>986</v>
      </c>
      <c r="R37" s="19"/>
      <c r="S37" s="20">
        <v>937</v>
      </c>
      <c r="T37" s="19"/>
      <c r="U37" s="20">
        <v>960</v>
      </c>
      <c r="AO37" s="19"/>
      <c r="AP37" s="20" t="e">
        <f>+#REF!+#REF!+#REF!+#REF!+#REF!+#REF!+#REF!+#REF!+#REF!</f>
        <v>#REF!</v>
      </c>
    </row>
    <row r="38" spans="1:42" ht="12.75">
      <c r="A38" s="18" t="s">
        <v>38</v>
      </c>
      <c r="B38" s="19"/>
      <c r="C38" s="20"/>
      <c r="D38" s="19"/>
      <c r="E38" s="20"/>
      <c r="F38" s="19"/>
      <c r="G38" s="20"/>
      <c r="H38" s="19"/>
      <c r="I38" s="20"/>
      <c r="J38" s="19"/>
      <c r="K38" s="20"/>
      <c r="L38" s="19"/>
      <c r="M38" s="20"/>
      <c r="N38" s="19"/>
      <c r="O38" s="20"/>
      <c r="P38" s="19"/>
      <c r="Q38" s="20"/>
      <c r="R38" s="19"/>
      <c r="S38" s="20">
        <v>2</v>
      </c>
      <c r="T38" s="19"/>
      <c r="U38" s="20"/>
      <c r="AO38" s="19"/>
      <c r="AP38" s="20"/>
    </row>
    <row r="39" spans="1:42" ht="12.75">
      <c r="A39" s="18" t="s">
        <v>39</v>
      </c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>
        <v>5</v>
      </c>
      <c r="N39" s="19"/>
      <c r="O39" s="20">
        <v>32</v>
      </c>
      <c r="P39" s="19"/>
      <c r="Q39" s="20">
        <v>43</v>
      </c>
      <c r="R39" s="19"/>
      <c r="S39" s="20">
        <v>147</v>
      </c>
      <c r="T39" s="19"/>
      <c r="U39" s="20">
        <v>190</v>
      </c>
      <c r="AO39" s="19"/>
      <c r="AP39" s="20"/>
    </row>
    <row r="40" spans="1:42" ht="4.5" customHeight="1">
      <c r="A40" s="30"/>
      <c r="B40" s="19"/>
      <c r="C40" s="20"/>
      <c r="D40" s="19"/>
      <c r="E40" s="20"/>
      <c r="F40" s="19"/>
      <c r="G40" s="20"/>
      <c r="H40" s="19"/>
      <c r="I40" s="20"/>
      <c r="J40" s="19"/>
      <c r="K40" s="20"/>
      <c r="L40" s="19"/>
      <c r="M40" s="20"/>
      <c r="N40" s="19"/>
      <c r="O40" s="20"/>
      <c r="P40" s="19"/>
      <c r="Q40" s="20"/>
      <c r="R40" s="19"/>
      <c r="S40" s="20"/>
      <c r="T40" s="19"/>
      <c r="U40" s="20"/>
      <c r="AO40" s="19"/>
      <c r="AP40" s="20"/>
    </row>
    <row r="41" spans="1:42" ht="12.75">
      <c r="A41" s="21" t="s">
        <v>14</v>
      </c>
      <c r="B41" s="16">
        <f>SUM(C42:C44)</f>
        <v>1222.0474004141984</v>
      </c>
      <c r="C41" s="17"/>
      <c r="D41" s="16">
        <f>SUM(E42:E44)</f>
        <v>762</v>
      </c>
      <c r="E41" s="17"/>
      <c r="F41" s="16">
        <f>SUM(G42:G44)</f>
        <v>1639</v>
      </c>
      <c r="G41" s="17"/>
      <c r="H41" s="16">
        <f>SUM(I42:I44)</f>
        <v>1907</v>
      </c>
      <c r="I41" s="17"/>
      <c r="J41" s="16">
        <f>SUM(K42:K44)</f>
        <v>1670</v>
      </c>
      <c r="K41" s="17"/>
      <c r="L41" s="16">
        <f>SUM(M42:M44)</f>
        <v>1648</v>
      </c>
      <c r="M41" s="17"/>
      <c r="N41" s="16">
        <f>SUM(O42:O44)</f>
        <v>1645</v>
      </c>
      <c r="O41" s="17"/>
      <c r="P41" s="16">
        <f>SUM(Q42:Q44)</f>
        <v>1614</v>
      </c>
      <c r="Q41" s="17"/>
      <c r="R41" s="16">
        <f>SUM(S42:S44)</f>
        <v>1638</v>
      </c>
      <c r="S41" s="17"/>
      <c r="T41" s="16">
        <f>SUM(U42:U44)</f>
        <v>1467</v>
      </c>
      <c r="U41" s="17"/>
      <c r="AO41" s="16" t="e">
        <f>SUM(AP42:AP44)</f>
        <v>#REF!</v>
      </c>
      <c r="AP41" s="17"/>
    </row>
    <row r="42" spans="1:42" ht="12.75">
      <c r="A42" s="18" t="s">
        <v>34</v>
      </c>
      <c r="B42" s="19"/>
      <c r="C42" s="20">
        <f>1204/1.93627</f>
        <v>621.8141065037418</v>
      </c>
      <c r="D42" s="19"/>
      <c r="E42" s="20">
        <v>598</v>
      </c>
      <c r="F42" s="19"/>
      <c r="G42" s="20">
        <v>1405</v>
      </c>
      <c r="H42" s="19"/>
      <c r="I42" s="20">
        <v>1574</v>
      </c>
      <c r="J42" s="19"/>
      <c r="K42" s="20">
        <v>1512</v>
      </c>
      <c r="L42" s="19"/>
      <c r="M42" s="20">
        <v>1516</v>
      </c>
      <c r="N42" s="19"/>
      <c r="O42" s="20">
        <v>1513</v>
      </c>
      <c r="P42" s="19"/>
      <c r="Q42" s="20">
        <v>1493</v>
      </c>
      <c r="R42" s="19"/>
      <c r="S42" s="20">
        <v>1510</v>
      </c>
      <c r="T42" s="19"/>
      <c r="U42" s="20">
        <v>1387</v>
      </c>
      <c r="AO42" s="19"/>
      <c r="AP42" s="20" t="e">
        <f>+#REF!+#REF!+#REF!+#REF!+#REF!+#REF!+#REF!+#REF!+#REF!</f>
        <v>#REF!</v>
      </c>
    </row>
    <row r="43" spans="1:21" ht="12.75">
      <c r="A43" s="28" t="s">
        <v>35</v>
      </c>
      <c r="B43" s="22"/>
      <c r="C43" s="20">
        <f>413+23</f>
        <v>436</v>
      </c>
      <c r="D43" s="22"/>
      <c r="E43" s="20">
        <v>4</v>
      </c>
      <c r="F43" s="22"/>
      <c r="G43" s="20">
        <v>156</v>
      </c>
      <c r="H43" s="22"/>
      <c r="I43" s="20">
        <v>233</v>
      </c>
      <c r="J43" s="22"/>
      <c r="K43" s="20">
        <v>84</v>
      </c>
      <c r="L43" s="22"/>
      <c r="M43" s="20">
        <v>86</v>
      </c>
      <c r="N43" s="22"/>
      <c r="O43" s="20">
        <v>92</v>
      </c>
      <c r="P43" s="22"/>
      <c r="Q43" s="20">
        <v>94</v>
      </c>
      <c r="R43" s="22"/>
      <c r="S43" s="20">
        <v>108</v>
      </c>
      <c r="T43" s="22"/>
      <c r="U43" s="20">
        <v>62</v>
      </c>
    </row>
    <row r="44" spans="1:42" ht="12.75">
      <c r="A44" s="18" t="s">
        <v>15</v>
      </c>
      <c r="B44" s="19"/>
      <c r="C44" s="20">
        <f>318/1.93627</f>
        <v>164.2332939104567</v>
      </c>
      <c r="D44" s="19"/>
      <c r="E44" s="20">
        <v>160</v>
      </c>
      <c r="F44" s="19"/>
      <c r="G44" s="20">
        <v>78</v>
      </c>
      <c r="H44" s="19"/>
      <c r="I44" s="20">
        <v>100</v>
      </c>
      <c r="J44" s="19"/>
      <c r="K44" s="20">
        <v>74</v>
      </c>
      <c r="L44" s="19"/>
      <c r="M44" s="20">
        <v>46</v>
      </c>
      <c r="N44" s="19"/>
      <c r="O44" s="20">
        <v>40</v>
      </c>
      <c r="P44" s="19"/>
      <c r="Q44" s="20">
        <v>27</v>
      </c>
      <c r="R44" s="19"/>
      <c r="S44" s="20">
        <v>20</v>
      </c>
      <c r="T44" s="19"/>
      <c r="U44" s="20">
        <v>18</v>
      </c>
      <c r="AO44" s="19"/>
      <c r="AP44" s="20" t="e">
        <f>+#REF!+#REF!+#REF!+#REF!+#REF!+#REF!+#REF!+#REF!+#REF!</f>
        <v>#REF!</v>
      </c>
    </row>
    <row r="45" spans="1:42" ht="4.5" customHeight="1">
      <c r="A45" s="30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AO45" s="19"/>
      <c r="AP45" s="20"/>
    </row>
    <row r="46" spans="1:42" s="36" customFormat="1" ht="12.75">
      <c r="A46" s="33" t="s">
        <v>40</v>
      </c>
      <c r="B46" s="34">
        <f>SUM(B6:B41)</f>
        <v>27124.531346351487</v>
      </c>
      <c r="C46" s="35"/>
      <c r="D46" s="34">
        <f>SUM(D6:D41)</f>
        <v>28235</v>
      </c>
      <c r="E46" s="35"/>
      <c r="F46" s="34">
        <f>SUM(F6:F41)</f>
        <v>29607</v>
      </c>
      <c r="G46" s="35"/>
      <c r="H46" s="34">
        <f>SUM(H6:H41)</f>
        <v>31263</v>
      </c>
      <c r="I46" s="35"/>
      <c r="J46" s="34">
        <f>SUM(J6:J41)</f>
        <v>31600</v>
      </c>
      <c r="K46" s="35"/>
      <c r="L46" s="34">
        <f>SUM(L6:L41)</f>
        <v>32854</v>
      </c>
      <c r="M46" s="35"/>
      <c r="N46" s="34">
        <f>SUM(N6:N41)</f>
        <v>32761</v>
      </c>
      <c r="O46" s="35"/>
      <c r="P46" s="34">
        <f>SUM(P6:P41)</f>
        <v>33379</v>
      </c>
      <c r="Q46" s="35"/>
      <c r="R46" s="34">
        <f>SUM(R6:R41)</f>
        <v>33836</v>
      </c>
      <c r="S46" s="35"/>
      <c r="T46" s="34">
        <f>SUM(T6:T41)</f>
        <v>32176</v>
      </c>
      <c r="U46" s="35"/>
      <c r="AO46" s="34" t="e">
        <f>SUM(AO6:AO41)</f>
        <v>#REF!</v>
      </c>
      <c r="AP46" s="37"/>
    </row>
    <row r="47" spans="1:42" s="36" customFormat="1" ht="12.75">
      <c r="A47" s="33" t="s">
        <v>43</v>
      </c>
      <c r="B47" s="34">
        <v>17436</v>
      </c>
      <c r="C47" s="35"/>
      <c r="D47" s="34">
        <v>17874</v>
      </c>
      <c r="E47" s="35"/>
      <c r="F47" s="34">
        <v>20140</v>
      </c>
      <c r="G47" s="35"/>
      <c r="H47" s="34">
        <v>23528</v>
      </c>
      <c r="I47" s="35"/>
      <c r="J47" s="34">
        <v>32513</v>
      </c>
      <c r="K47" s="35"/>
      <c r="L47" s="34">
        <v>28972</v>
      </c>
      <c r="M47" s="35"/>
      <c r="N47" s="34">
        <v>30456</v>
      </c>
      <c r="O47" s="35"/>
      <c r="P47" s="34">
        <v>32816</v>
      </c>
      <c r="Q47" s="35"/>
      <c r="R47" s="34">
        <v>35097</v>
      </c>
      <c r="S47" s="35"/>
      <c r="T47" s="34">
        <v>37301</v>
      </c>
      <c r="U47" s="35"/>
      <c r="AO47" s="34"/>
      <c r="AP47" s="37"/>
    </row>
    <row r="48" spans="1:42" s="36" customFormat="1" ht="12.75">
      <c r="A48" s="38" t="s">
        <v>41</v>
      </c>
      <c r="B48" s="39">
        <f>+B46+B47</f>
        <v>44560.53134635149</v>
      </c>
      <c r="C48" s="40"/>
      <c r="D48" s="39">
        <f>+D46+D47</f>
        <v>46109</v>
      </c>
      <c r="E48" s="40"/>
      <c r="F48" s="39">
        <f>+F46+F47</f>
        <v>49747</v>
      </c>
      <c r="G48" s="40"/>
      <c r="H48" s="39">
        <f>+H46+H47</f>
        <v>54791</v>
      </c>
      <c r="I48" s="40"/>
      <c r="J48" s="39">
        <f>+J46+J47</f>
        <v>64113</v>
      </c>
      <c r="K48" s="40"/>
      <c r="L48" s="39">
        <f>+L46+L47</f>
        <v>61826</v>
      </c>
      <c r="M48" s="40"/>
      <c r="N48" s="39">
        <f>+N46+N47</f>
        <v>63217</v>
      </c>
      <c r="O48" s="40"/>
      <c r="P48" s="39">
        <f>+P46+P47</f>
        <v>66195</v>
      </c>
      <c r="Q48" s="40"/>
      <c r="R48" s="39">
        <f>+R46+R47</f>
        <v>68933</v>
      </c>
      <c r="S48" s="40"/>
      <c r="T48" s="39">
        <f>+T46+T47</f>
        <v>69477</v>
      </c>
      <c r="U48" s="40"/>
      <c r="AO48" s="34"/>
      <c r="AP48" s="37"/>
    </row>
    <row r="49" spans="1:42" ht="12.75">
      <c r="A49" s="41" t="s">
        <v>19</v>
      </c>
      <c r="B49" s="42">
        <f>+B48/$B$48*100</f>
        <v>100</v>
      </c>
      <c r="C49" s="43"/>
      <c r="D49" s="42">
        <f>+D48/$B$48*100</f>
        <v>103.47497798357222</v>
      </c>
      <c r="E49" s="43"/>
      <c r="F49" s="42">
        <f>+F48/$B$48*100</f>
        <v>111.63915352206222</v>
      </c>
      <c r="G49" s="43"/>
      <c r="H49" s="42">
        <f>+H48/$B$48*100</f>
        <v>122.95858766613688</v>
      </c>
      <c r="I49" s="43"/>
      <c r="J49" s="42">
        <f>+J48/$B$48*100</f>
        <v>143.87844593161347</v>
      </c>
      <c r="K49" s="43"/>
      <c r="L49" s="42">
        <f>+L48/$B$48*100</f>
        <v>138.7461013861141</v>
      </c>
      <c r="M49" s="43"/>
      <c r="N49" s="42">
        <f>+N48/$B$48*100</f>
        <v>141.86769791553678</v>
      </c>
      <c r="O49" s="43"/>
      <c r="P49" s="42">
        <f>+P48/$B$48*100</f>
        <v>148.55074210289885</v>
      </c>
      <c r="Q49" s="43"/>
      <c r="R49" s="42">
        <f>+R48/$B$48*100</f>
        <v>154.69519307166894</v>
      </c>
      <c r="S49" s="43"/>
      <c r="T49" s="42">
        <f>+T48/$B$48*100</f>
        <v>155.91600436714407</v>
      </c>
      <c r="U49" s="43"/>
      <c r="AO49" s="23" t="e">
        <f>+#REF!+#REF!+#REF!</f>
        <v>#REF!</v>
      </c>
      <c r="AP49" s="24"/>
    </row>
    <row r="50" spans="1:42" ht="12.75">
      <c r="A50" s="41" t="s">
        <v>18</v>
      </c>
      <c r="B50" s="42">
        <v>100</v>
      </c>
      <c r="C50" s="43"/>
      <c r="D50" s="42">
        <v>102.7</v>
      </c>
      <c r="E50" s="43"/>
      <c r="F50" s="42">
        <v>105.1</v>
      </c>
      <c r="G50" s="43"/>
      <c r="H50" s="42">
        <v>107.2</v>
      </c>
      <c r="I50" s="43"/>
      <c r="J50" s="42">
        <v>108.9</v>
      </c>
      <c r="K50" s="43"/>
      <c r="L50" s="42">
        <v>110.4</v>
      </c>
      <c r="M50" s="43"/>
      <c r="N50" s="42">
        <v>112.7</v>
      </c>
      <c r="O50" s="43"/>
      <c r="P50" s="42">
        <v>114.7</v>
      </c>
      <c r="Q50" s="43"/>
      <c r="R50" s="42">
        <v>118.2</v>
      </c>
      <c r="S50" s="43"/>
      <c r="T50" s="42">
        <v>118.6</v>
      </c>
      <c r="U50" s="43"/>
      <c r="AO50" s="23" t="e">
        <f>+#REF!+#REF!+#REF!</f>
        <v>#REF!</v>
      </c>
      <c r="AP50" s="24"/>
    </row>
    <row r="51" ht="12.75">
      <c r="C51"/>
    </row>
    <row r="52" ht="12.75">
      <c r="C52"/>
    </row>
    <row r="53" spans="1:3" ht="15" customHeight="1">
      <c r="A53" s="27"/>
      <c r="C53"/>
    </row>
    <row r="54" spans="1:14" ht="15" customHeight="1">
      <c r="A54" s="27"/>
      <c r="C5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ht="12.75">
      <c r="C55"/>
    </row>
    <row r="56" spans="1:3" ht="15" customHeight="1">
      <c r="A56" s="27"/>
      <c r="C56"/>
    </row>
    <row r="57" spans="1:3" ht="15" customHeight="1">
      <c r="A57" s="27"/>
      <c r="C57"/>
    </row>
    <row r="58" ht="12.75">
      <c r="C58"/>
    </row>
    <row r="59" spans="1:3" ht="15" customHeight="1">
      <c r="A59" s="27"/>
      <c r="C59"/>
    </row>
    <row r="60" spans="1:3" ht="15" customHeight="1">
      <c r="A60" s="27"/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</sheetData>
  <printOptions horizontalCentered="1"/>
  <pageMargins left="0.7874015748031497" right="0.7874015748031497" top="0.62" bottom="0.1968503937007874" header="0.2362204724409449" footer="0.11811023622047245"/>
  <pageSetup horizontalDpi="600" verticalDpi="600" orientation="landscape" paperSize="9" scale="87" r:id="rId1"/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rcorsini</cp:lastModifiedBy>
  <cp:lastPrinted>2008-06-04T09:47:27Z</cp:lastPrinted>
  <dcterms:created xsi:type="dcterms:W3CDTF">1999-02-19T11:32:50Z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